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<sst xmlns="http://schemas.openxmlformats.org/spreadsheetml/2006/main" count="54" uniqueCount="37">
  <si>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2026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5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</si>
  <si>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</si>
  <si>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</si>
  <si>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</si>
  <si>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</si>
  <si>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</si>
  <si>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</si>
  <si>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</si>
  <si>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</si>
  <si>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</si>
  <si>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</si>
  <si>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</si>
  <si>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</si>
  <si>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</si>
  <si>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</si>
  <si>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</si>
  <si>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</si>
  <si>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</si>
  <si>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</si>
  <si>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</si>
  <si>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</si>
  <si>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</si>
  <si>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</si>
  <si>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</si>
  <si>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</si>
  <si>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</si>
  <si>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</si>
  <si>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</si>
  <si>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</si>
  <si>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</si>
  <si>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</si>
  <si>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</si>
  <si>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</si>
  <si>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</si>
  <si>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</si>
  <si>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</si>
  <si>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鼓楼区5月补发：1、生活补贴：低内50%，1人278.75元；低内25%，1人278.75元；低外100%，2人2230元；低外40%，6人12740元。合计15527.5元。2、护理补贴：37人5600元。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</si>
</sst>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sz val="9"/>
      <color rgb="FFFF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 applyBorder="0"/>
    <xf numFmtId="0" fontId="36" fillId="0" borderId="0"/>
    <xf numFmtId="0" fontId="35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8" fontId="12" fillId="0" borderId="1" xfId="807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Z5" sqref="Z5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27</v>
      </c>
      <c r="D6" s="10">
        <v>1.50525</v>
      </c>
      <c r="E6" s="9">
        <v>8</v>
      </c>
      <c r="F6" s="11">
        <v>0.3568</v>
      </c>
      <c r="G6" s="9">
        <v>13</v>
      </c>
      <c r="H6" s="10">
        <v>0.362375</v>
      </c>
      <c r="I6" s="9">
        <v>41</v>
      </c>
      <c r="J6" s="11">
        <v>4.5715</v>
      </c>
      <c r="K6" s="9">
        <v>2</v>
      </c>
      <c r="L6" s="11">
        <v>0.1338</v>
      </c>
      <c r="M6" s="9">
        <v>25</v>
      </c>
      <c r="N6" s="11">
        <v>1.115</v>
      </c>
      <c r="O6" s="12">
        <f t="shared" ref="O6:O18" si="0">C6+E6+G6+I6+K6+M6</f>
        <v>116</v>
      </c>
      <c r="P6" s="13">
        <f t="shared" ref="P6:P18" si="1">N6+L6+J6+H6+F6+D6</f>
        <v>8.044725</v>
      </c>
      <c r="Q6" s="9">
        <v>338</v>
      </c>
      <c r="R6" s="11">
        <v>4.746</v>
      </c>
      <c r="S6" s="9">
        <v>10</v>
      </c>
      <c r="T6" s="11">
        <f t="shared" ref="T6:T14" si="2">400*S6/10000</f>
        <v>0.4</v>
      </c>
      <c r="U6" s="14">
        <f t="shared" ref="U6:U18" si="3">R6+T6</f>
        <v>5.146</v>
      </c>
      <c r="V6" s="13">
        <f t="shared" ref="V6:V17" si="4">U6+P6</f>
        <v>13.190725</v>
      </c>
      <c r="W6" s="13">
        <f t="shared" ref="W6:W18" si="5">V6-T6</f>
        <v>12.790725</v>
      </c>
    </row>
    <row r="7" s="2" customFormat="1" ht="20.1" customHeight="1" spans="1:23">
      <c r="A7" s="7">
        <v>2</v>
      </c>
      <c r="B7" s="8" t="s">
        <v>22</v>
      </c>
      <c r="C7" s="9">
        <v>30</v>
      </c>
      <c r="D7" s="10">
        <v>1.6725</v>
      </c>
      <c r="E7" s="9">
        <v>20</v>
      </c>
      <c r="F7" s="11">
        <v>0.892</v>
      </c>
      <c r="G7" s="9">
        <v>6</v>
      </c>
      <c r="H7" s="10">
        <v>0.16725</v>
      </c>
      <c r="I7" s="9">
        <v>52</v>
      </c>
      <c r="J7" s="11">
        <v>5.9095</v>
      </c>
      <c r="K7" s="9">
        <v>1</v>
      </c>
      <c r="L7" s="11">
        <v>0.0669</v>
      </c>
      <c r="M7" s="9">
        <v>34</v>
      </c>
      <c r="N7" s="11">
        <v>1.6056</v>
      </c>
      <c r="O7" s="12">
        <f t="shared" si="0"/>
        <v>143</v>
      </c>
      <c r="P7" s="13">
        <f t="shared" si="1"/>
        <v>10.31375</v>
      </c>
      <c r="Q7" s="9">
        <v>346</v>
      </c>
      <c r="R7" s="11">
        <v>4.872</v>
      </c>
      <c r="S7" s="9">
        <v>11</v>
      </c>
      <c r="T7" s="11">
        <f t="shared" si="2"/>
        <v>0.44</v>
      </c>
      <c r="U7" s="14">
        <f t="shared" si="3"/>
        <v>5.312</v>
      </c>
      <c r="V7" s="13">
        <f t="shared" si="4"/>
        <v>15.62575</v>
      </c>
      <c r="W7" s="13">
        <f t="shared" si="5"/>
        <v>15.18575</v>
      </c>
    </row>
    <row r="8" s="2" customFormat="1" ht="19" customHeight="1" spans="1:23">
      <c r="A8" s="7">
        <v>3</v>
      </c>
      <c r="B8" s="8" t="s">
        <v>23</v>
      </c>
      <c r="C8" s="9">
        <v>52</v>
      </c>
      <c r="D8" s="10">
        <v>2.899</v>
      </c>
      <c r="E8" s="9">
        <v>34</v>
      </c>
      <c r="F8" s="11">
        <v>1.5164</v>
      </c>
      <c r="G8" s="9">
        <v>30</v>
      </c>
      <c r="H8" s="10">
        <v>0.83625</v>
      </c>
      <c r="I8" s="9">
        <v>99</v>
      </c>
      <c r="J8" s="11">
        <v>11.15</v>
      </c>
      <c r="K8" s="9">
        <v>2</v>
      </c>
      <c r="L8" s="11">
        <v>0.1338</v>
      </c>
      <c r="M8" s="9">
        <v>34</v>
      </c>
      <c r="N8" s="11">
        <v>1.6056</v>
      </c>
      <c r="O8" s="12">
        <f t="shared" si="0"/>
        <v>251</v>
      </c>
      <c r="P8" s="13">
        <f t="shared" si="1"/>
        <v>18.14105</v>
      </c>
      <c r="Q8" s="9">
        <v>560</v>
      </c>
      <c r="R8" s="11">
        <v>7.952</v>
      </c>
      <c r="S8" s="9">
        <v>26</v>
      </c>
      <c r="T8" s="11">
        <f t="shared" si="2"/>
        <v>1.04</v>
      </c>
      <c r="U8" s="14">
        <f t="shared" si="3"/>
        <v>8.992</v>
      </c>
      <c r="V8" s="13">
        <f t="shared" si="4"/>
        <v>27.13305</v>
      </c>
      <c r="W8" s="13">
        <f t="shared" si="5"/>
        <v>26.09305</v>
      </c>
    </row>
    <row r="9" s="2" customFormat="1" ht="20.1" customHeight="1" spans="1:23">
      <c r="A9" s="15">
        <v>4</v>
      </c>
      <c r="B9" s="16" t="s">
        <v>24</v>
      </c>
      <c r="C9" s="9">
        <v>42</v>
      </c>
      <c r="D9" s="10">
        <f>557.5*C9/10000</f>
        <v>2.3415</v>
      </c>
      <c r="E9" s="9">
        <v>19</v>
      </c>
      <c r="F9" s="11">
        <f>446*E9/10000</f>
        <v>0.8474</v>
      </c>
      <c r="G9" s="9">
        <v>19</v>
      </c>
      <c r="H9" s="10">
        <f>278.75*G9/10000</f>
        <v>0.529625</v>
      </c>
      <c r="I9" s="9">
        <v>69</v>
      </c>
      <c r="J9" s="11">
        <v>7.6935</v>
      </c>
      <c r="K9" s="9">
        <v>2</v>
      </c>
      <c r="L9" s="11">
        <v>0.1338</v>
      </c>
      <c r="M9" s="9">
        <v>33</v>
      </c>
      <c r="N9" s="11">
        <v>2.4782</v>
      </c>
      <c r="O9" s="12">
        <f t="shared" si="0"/>
        <v>184</v>
      </c>
      <c r="P9" s="13">
        <f t="shared" si="1"/>
        <v>14.024025</v>
      </c>
      <c r="Q9" s="9">
        <f>418+42</f>
        <v>460</v>
      </c>
      <c r="R9" s="11">
        <f>5.922+0.588</f>
        <v>6.51</v>
      </c>
      <c r="S9" s="9">
        <v>7</v>
      </c>
      <c r="T9" s="11">
        <f t="shared" si="2"/>
        <v>0.28</v>
      </c>
      <c r="U9" s="14">
        <f t="shared" si="3"/>
        <v>6.79</v>
      </c>
      <c r="V9" s="13">
        <f t="shared" si="4"/>
        <v>20.814025</v>
      </c>
      <c r="W9" s="13">
        <f t="shared" si="5"/>
        <v>20.534025</v>
      </c>
    </row>
    <row r="10" s="2" customFormat="1" ht="22" customHeight="1" spans="1:23">
      <c r="A10" s="15">
        <v>5</v>
      </c>
      <c r="B10" s="16" t="s">
        <v>25</v>
      </c>
      <c r="C10" s="9">
        <v>29</v>
      </c>
      <c r="D10" s="10">
        <f>(557.5*C10/10000)</f>
        <v>1.61675</v>
      </c>
      <c r="E10" s="9">
        <v>8</v>
      </c>
      <c r="F10" s="11">
        <f>446*E10/10000</f>
        <v>0.3568</v>
      </c>
      <c r="G10" s="9">
        <v>10</v>
      </c>
      <c r="H10" s="10">
        <f>278.75*G10/10000</f>
        <v>0.27875</v>
      </c>
      <c r="I10" s="9">
        <v>42</v>
      </c>
      <c r="J10" s="11">
        <f>1115*I10/10000</f>
        <v>4.683</v>
      </c>
      <c r="K10" s="9">
        <v>1</v>
      </c>
      <c r="L10" s="11">
        <f>669*K10/10000</f>
        <v>0.0669</v>
      </c>
      <c r="M10" s="9">
        <v>16</v>
      </c>
      <c r="N10" s="11">
        <f>446*M10/10000</f>
        <v>0.7136</v>
      </c>
      <c r="O10" s="12">
        <f t="shared" si="0"/>
        <v>106</v>
      </c>
      <c r="P10" s="13">
        <f t="shared" si="1"/>
        <v>7.7158</v>
      </c>
      <c r="Q10" s="9">
        <v>265</v>
      </c>
      <c r="R10" s="11">
        <f>140*Q10/10000+0.028</f>
        <v>3.738</v>
      </c>
      <c r="S10" s="9">
        <v>7</v>
      </c>
      <c r="T10" s="11">
        <f t="shared" si="2"/>
        <v>0.28</v>
      </c>
      <c r="U10" s="14">
        <f t="shared" si="3"/>
        <v>4.018</v>
      </c>
      <c r="V10" s="13">
        <f t="shared" si="4"/>
        <v>11.7338</v>
      </c>
      <c r="W10" s="13">
        <f t="shared" si="5"/>
        <v>11.4538</v>
      </c>
    </row>
    <row r="11" s="2" customFormat="1" ht="20.1" customHeight="1" spans="1:23">
      <c r="A11" s="15">
        <v>6</v>
      </c>
      <c r="B11" s="6" t="s">
        <v>26</v>
      </c>
      <c r="C11" s="9">
        <v>20</v>
      </c>
      <c r="D11" s="10">
        <v>1.115</v>
      </c>
      <c r="E11" s="9">
        <v>14</v>
      </c>
      <c r="F11" s="11">
        <v>0.6244</v>
      </c>
      <c r="G11" s="9">
        <v>5</v>
      </c>
      <c r="H11" s="10">
        <v>0.139375</v>
      </c>
      <c r="I11" s="9">
        <v>54</v>
      </c>
      <c r="J11" s="11">
        <v>6.021</v>
      </c>
      <c r="K11" s="9">
        <v>0</v>
      </c>
      <c r="L11" s="11">
        <v>0</v>
      </c>
      <c r="M11" s="9">
        <v>20</v>
      </c>
      <c r="N11" s="11">
        <v>0.892</v>
      </c>
      <c r="O11" s="12">
        <f t="shared" si="0"/>
        <v>113</v>
      </c>
      <c r="P11" s="13">
        <f t="shared" si="1"/>
        <v>8.791775</v>
      </c>
      <c r="Q11" s="9">
        <v>302</v>
      </c>
      <c r="R11" s="11">
        <v>4.256</v>
      </c>
      <c r="S11" s="9">
        <v>7</v>
      </c>
      <c r="T11" s="11">
        <f t="shared" si="2"/>
        <v>0.28</v>
      </c>
      <c r="U11" s="14">
        <f t="shared" si="3"/>
        <v>4.536</v>
      </c>
      <c r="V11" s="13">
        <f t="shared" si="4"/>
        <v>13.327775</v>
      </c>
      <c r="W11" s="13">
        <f t="shared" si="5"/>
        <v>13.047775</v>
      </c>
    </row>
    <row r="12" s="2" customFormat="1" ht="20.1" customHeight="1" spans="1:23">
      <c r="A12" s="15">
        <v>7</v>
      </c>
      <c r="B12" s="6" t="s">
        <v>27</v>
      </c>
      <c r="C12" s="9">
        <v>32</v>
      </c>
      <c r="D12" s="10">
        <v>1.784</v>
      </c>
      <c r="E12" s="9">
        <v>30</v>
      </c>
      <c r="F12" s="11">
        <v>1.338</v>
      </c>
      <c r="G12" s="9">
        <v>27</v>
      </c>
      <c r="H12" s="10">
        <v>0.752625</v>
      </c>
      <c r="I12" s="9">
        <v>73</v>
      </c>
      <c r="J12" s="11">
        <v>8.1395</v>
      </c>
      <c r="K12" s="9">
        <v>0</v>
      </c>
      <c r="L12" s="11">
        <v>0</v>
      </c>
      <c r="M12" s="9">
        <v>25</v>
      </c>
      <c r="N12" s="11">
        <v>1.115</v>
      </c>
      <c r="O12" s="12">
        <f t="shared" si="0"/>
        <v>187</v>
      </c>
      <c r="P12" s="13">
        <f t="shared" si="1"/>
        <v>13.129125</v>
      </c>
      <c r="Q12" s="9">
        <v>379</v>
      </c>
      <c r="R12" s="11">
        <v>5.362</v>
      </c>
      <c r="S12" s="9">
        <v>3</v>
      </c>
      <c r="T12" s="11">
        <f t="shared" si="2"/>
        <v>0.12</v>
      </c>
      <c r="U12" s="14">
        <f t="shared" si="3"/>
        <v>5.482</v>
      </c>
      <c r="V12" s="13">
        <f t="shared" si="4"/>
        <v>18.611125</v>
      </c>
      <c r="W12" s="13">
        <f t="shared" si="5"/>
        <v>18.491125</v>
      </c>
    </row>
    <row r="13" s="2" customFormat="1" ht="21" customHeight="1" spans="1:23">
      <c r="A13" s="15">
        <v>8</v>
      </c>
      <c r="B13" s="6" t="s">
        <v>28</v>
      </c>
      <c r="C13" s="9">
        <v>27</v>
      </c>
      <c r="D13" s="10">
        <v>1.50525</v>
      </c>
      <c r="E13" s="9">
        <v>17</v>
      </c>
      <c r="F13" s="11">
        <v>0.7582</v>
      </c>
      <c r="G13" s="9">
        <v>19</v>
      </c>
      <c r="H13" s="10">
        <v>0.529625</v>
      </c>
      <c r="I13" s="9">
        <v>50</v>
      </c>
      <c r="J13" s="11">
        <v>5.575</v>
      </c>
      <c r="K13" s="9">
        <v>2</v>
      </c>
      <c r="L13" s="11">
        <f>669*K13/10000</f>
        <v>0.1338</v>
      </c>
      <c r="M13" s="9">
        <v>16</v>
      </c>
      <c r="N13" s="11">
        <v>0.7136</v>
      </c>
      <c r="O13" s="12">
        <f t="shared" si="0"/>
        <v>131</v>
      </c>
      <c r="P13" s="13">
        <f t="shared" si="1"/>
        <v>9.215475</v>
      </c>
      <c r="Q13" s="9">
        <v>332</v>
      </c>
      <c r="R13" s="11">
        <v>4.662</v>
      </c>
      <c r="S13" s="9">
        <v>3</v>
      </c>
      <c r="T13" s="11">
        <f t="shared" si="2"/>
        <v>0.12</v>
      </c>
      <c r="U13" s="14">
        <f t="shared" si="3"/>
        <v>4.782</v>
      </c>
      <c r="V13" s="13">
        <f t="shared" si="4"/>
        <v>13.997475</v>
      </c>
      <c r="W13" s="13">
        <f t="shared" si="5"/>
        <v>13.877475</v>
      </c>
    </row>
    <row r="14" s="2" customFormat="1" ht="20.1" customHeight="1" spans="1:23">
      <c r="A14" s="15">
        <v>9</v>
      </c>
      <c r="B14" s="6" t="s">
        <v>29</v>
      </c>
      <c r="C14" s="9">
        <v>59</v>
      </c>
      <c r="D14" s="10">
        <v>3.28925</v>
      </c>
      <c r="E14" s="9">
        <v>29</v>
      </c>
      <c r="F14" s="11">
        <v>1.2934</v>
      </c>
      <c r="G14" s="9">
        <v>26</v>
      </c>
      <c r="H14" s="10">
        <f>0.72475+278.75/10000</f>
        <v>0.752625</v>
      </c>
      <c r="I14" s="9">
        <v>61</v>
      </c>
      <c r="J14" s="11">
        <v>6.8015</v>
      </c>
      <c r="K14" s="9">
        <v>0</v>
      </c>
      <c r="L14" s="11">
        <v>0</v>
      </c>
      <c r="M14" s="9">
        <v>20</v>
      </c>
      <c r="N14" s="11">
        <v>0.892</v>
      </c>
      <c r="O14" s="12">
        <f t="shared" si="0"/>
        <v>195</v>
      </c>
      <c r="P14" s="13">
        <f t="shared" si="1"/>
        <v>13.028775</v>
      </c>
      <c r="Q14" s="9">
        <v>390</v>
      </c>
      <c r="R14" s="11">
        <v>5.46</v>
      </c>
      <c r="S14" s="9">
        <v>10</v>
      </c>
      <c r="T14" s="11">
        <f t="shared" si="2"/>
        <v>0.4</v>
      </c>
      <c r="U14" s="14">
        <f t="shared" si="3"/>
        <v>5.86</v>
      </c>
      <c r="V14" s="13">
        <f t="shared" si="4"/>
        <v>18.888775</v>
      </c>
      <c r="W14" s="13">
        <f t="shared" si="5"/>
        <v>18.488775</v>
      </c>
    </row>
    <row r="15" s="2" customFormat="1" ht="20.1" customHeight="1" spans="1:23">
      <c r="A15" s="15">
        <v>10</v>
      </c>
      <c r="B15" s="6" t="s">
        <v>30</v>
      </c>
      <c r="C15" s="9">
        <v>32</v>
      </c>
      <c r="D15" s="10">
        <v>1.811875</v>
      </c>
      <c r="E15" s="9">
        <v>29</v>
      </c>
      <c r="F15" s="11">
        <v>1.2934</v>
      </c>
      <c r="G15" s="9">
        <v>7</v>
      </c>
      <c r="H15" s="10">
        <v>0.195125</v>
      </c>
      <c r="I15" s="9">
        <v>54</v>
      </c>
      <c r="J15" s="11">
        <v>6.021</v>
      </c>
      <c r="K15" s="9">
        <v>0</v>
      </c>
      <c r="L15" s="11">
        <v>0</v>
      </c>
      <c r="M15" s="9">
        <v>15</v>
      </c>
      <c r="N15" s="11">
        <v>0.669</v>
      </c>
      <c r="O15" s="12">
        <f t="shared" si="0"/>
        <v>137</v>
      </c>
      <c r="P15" s="13">
        <f t="shared" si="1"/>
        <v>9.9904</v>
      </c>
      <c r="Q15" s="9">
        <v>302</v>
      </c>
      <c r="R15" s="11">
        <v>4.284</v>
      </c>
      <c r="S15" s="9">
        <v>4</v>
      </c>
      <c r="T15" s="11">
        <v>0.16</v>
      </c>
      <c r="U15" s="14">
        <f t="shared" si="3"/>
        <v>4.444</v>
      </c>
      <c r="V15" s="13">
        <f t="shared" si="4"/>
        <v>14.4344</v>
      </c>
      <c r="W15" s="13">
        <f t="shared" si="5"/>
        <v>14.2744</v>
      </c>
    </row>
    <row r="16" s="2" customFormat="1" ht="20.1" customHeight="1" spans="1:23">
      <c r="A16" s="15">
        <v>11</v>
      </c>
      <c r="B16" s="6" t="s">
        <v>31</v>
      </c>
      <c r="C16" s="9">
        <v>64</v>
      </c>
      <c r="D16" s="10">
        <v>3.568</v>
      </c>
      <c r="E16" s="9">
        <v>43</v>
      </c>
      <c r="F16" s="11">
        <v>1.9178</v>
      </c>
      <c r="G16" s="9">
        <v>34</v>
      </c>
      <c r="H16" s="10">
        <v>0.94775</v>
      </c>
      <c r="I16" s="9">
        <v>76</v>
      </c>
      <c r="J16" s="11">
        <v>8.474</v>
      </c>
      <c r="K16" s="9">
        <v>2</v>
      </c>
      <c r="L16" s="11">
        <v>0.1338</v>
      </c>
      <c r="M16" s="9">
        <v>31</v>
      </c>
      <c r="N16" s="11">
        <v>1.4272</v>
      </c>
      <c r="O16" s="12">
        <f t="shared" si="0"/>
        <v>250</v>
      </c>
      <c r="P16" s="13">
        <f t="shared" si="1"/>
        <v>16.46855</v>
      </c>
      <c r="Q16" s="9">
        <v>425</v>
      </c>
      <c r="R16" s="11">
        <v>5.992</v>
      </c>
      <c r="S16" s="9">
        <v>15</v>
      </c>
      <c r="T16" s="11">
        <f>400*S16/10000</f>
        <v>0.6</v>
      </c>
      <c r="U16" s="14">
        <f t="shared" si="3"/>
        <v>6.592</v>
      </c>
      <c r="V16" s="13">
        <f t="shared" si="4"/>
        <v>23.06055</v>
      </c>
      <c r="W16" s="13">
        <f t="shared" si="5"/>
        <v>22.46055</v>
      </c>
    </row>
    <row r="17" s="2" customFormat="1" ht="21" customHeight="1" spans="1:23">
      <c r="A17" s="15">
        <v>12</v>
      </c>
      <c r="B17" s="6" t="s">
        <v>32</v>
      </c>
      <c r="C17" s="9">
        <v>100</v>
      </c>
      <c r="D17" s="10">
        <f>C17*0.05575</f>
        <v>5.575</v>
      </c>
      <c r="E17" s="9">
        <v>67</v>
      </c>
      <c r="F17" s="11">
        <f>E17*0.0446</f>
        <v>2.9882</v>
      </c>
      <c r="G17" s="9">
        <v>45</v>
      </c>
      <c r="H17" s="10">
        <f>G17*0.027875</f>
        <v>1.254375</v>
      </c>
      <c r="I17" s="9">
        <v>75</v>
      </c>
      <c r="J17" s="11">
        <v>8.3625</v>
      </c>
      <c r="K17" s="9">
        <v>0</v>
      </c>
      <c r="L17" s="11">
        <v>0</v>
      </c>
      <c r="M17" s="9">
        <v>60</v>
      </c>
      <c r="N17" s="11">
        <v>2.676</v>
      </c>
      <c r="O17" s="12">
        <f t="shared" si="0"/>
        <v>347</v>
      </c>
      <c r="P17" s="13">
        <f t="shared" si="1"/>
        <v>20.856075</v>
      </c>
      <c r="Q17" s="9">
        <v>515</v>
      </c>
      <c r="R17" s="11">
        <v>7.308</v>
      </c>
      <c r="S17" s="9">
        <v>26</v>
      </c>
      <c r="T17" s="11">
        <v>1.04</v>
      </c>
      <c r="U17" s="14">
        <f t="shared" si="3"/>
        <v>8.348</v>
      </c>
      <c r="V17" s="13">
        <f t="shared" si="4"/>
        <v>29.204075</v>
      </c>
      <c r="W17" s="13">
        <f t="shared" si="5"/>
        <v>28.164075</v>
      </c>
    </row>
    <row r="18" s="2" customFormat="1" ht="20.1" customHeight="1" spans="1:23">
      <c r="A18" s="15">
        <v>13</v>
      </c>
      <c r="B18" s="6" t="s">
        <v>33</v>
      </c>
      <c r="C18" s="9">
        <v>45</v>
      </c>
      <c r="D18" s="10">
        <v>2.50875</v>
      </c>
      <c r="E18" s="9">
        <v>31</v>
      </c>
      <c r="F18" s="11">
        <v>1.3826</v>
      </c>
      <c r="G18" s="9">
        <v>18</v>
      </c>
      <c r="H18" s="10">
        <v>0.50175</v>
      </c>
      <c r="I18" s="9">
        <v>60</v>
      </c>
      <c r="J18" s="11">
        <v>6.69</v>
      </c>
      <c r="K18" s="9">
        <v>0</v>
      </c>
      <c r="L18" s="11">
        <f>591*K18/10000</f>
        <v>0</v>
      </c>
      <c r="M18" s="9">
        <v>14</v>
      </c>
      <c r="N18" s="11">
        <v>0.669</v>
      </c>
      <c r="O18" s="12">
        <f t="shared" si="0"/>
        <v>168</v>
      </c>
      <c r="P18" s="13">
        <f t="shared" si="1"/>
        <v>11.7521</v>
      </c>
      <c r="Q18" s="9">
        <v>317</v>
      </c>
      <c r="R18" s="11">
        <v>4.452</v>
      </c>
      <c r="S18" s="9">
        <v>4</v>
      </c>
      <c r="T18" s="11">
        <v>0.16</v>
      </c>
      <c r="U18" s="14">
        <f t="shared" si="3"/>
        <v>4.612</v>
      </c>
      <c r="V18" s="13">
        <f>P18+U18</f>
        <v>16.3641</v>
      </c>
      <c r="W18" s="13">
        <f t="shared" si="5"/>
        <v>16.2041</v>
      </c>
    </row>
    <row r="19" s="3" customFormat="1" ht="19" customHeight="1" spans="1:23">
      <c r="A19" s="7" t="s">
        <v>34</v>
      </c>
      <c r="B19" s="7"/>
      <c r="C19" s="17">
        <f t="shared" ref="C19:W19" si="6">SUM(C6:C18)</f>
        <v>559</v>
      </c>
      <c r="D19" s="18">
        <f t="shared" si="6"/>
        <v>31.192125</v>
      </c>
      <c r="E19" s="17">
        <f t="shared" si="6"/>
        <v>349</v>
      </c>
      <c r="F19" s="19">
        <f t="shared" si="6"/>
        <v>15.5654</v>
      </c>
      <c r="G19" s="17">
        <f t="shared" si="6"/>
        <v>259</v>
      </c>
      <c r="H19" s="18">
        <f t="shared" si="6"/>
        <v>7.2475</v>
      </c>
      <c r="I19" s="17">
        <f t="shared" si="6"/>
        <v>806</v>
      </c>
      <c r="J19" s="19">
        <f t="shared" si="6"/>
        <v>90.092</v>
      </c>
      <c r="K19" s="17">
        <f t="shared" si="6"/>
        <v>12</v>
      </c>
      <c r="L19" s="19">
        <f t="shared" si="6"/>
        <v>0.8028</v>
      </c>
      <c r="M19" s="17">
        <f t="shared" si="6"/>
        <v>343</v>
      </c>
      <c r="N19" s="19">
        <f t="shared" si="6"/>
        <v>16.5718</v>
      </c>
      <c r="O19" s="20">
        <f t="shared" si="6"/>
        <v>2328</v>
      </c>
      <c r="P19" s="21">
        <f t="shared" si="6"/>
        <v>161.471625</v>
      </c>
      <c r="Q19" s="17">
        <f t="shared" si="6"/>
        <v>4931</v>
      </c>
      <c r="R19" s="19">
        <f t="shared" si="6"/>
        <v>69.594</v>
      </c>
      <c r="S19" s="17">
        <f t="shared" si="6"/>
        <v>133</v>
      </c>
      <c r="T19" s="22">
        <f t="shared" si="6"/>
        <v>5.32</v>
      </c>
      <c r="U19" s="23">
        <f t="shared" si="6"/>
        <v>74.914</v>
      </c>
      <c r="V19" s="21">
        <f t="shared" si="6"/>
        <v>236.385625</v>
      </c>
      <c r="W19" s="21">
        <f t="shared" si="6"/>
        <v>231.065625</v>
      </c>
    </row>
    <row r="20" s="1" customFormat="1" ht="35" customHeight="1" spans="1:23">
      <c r="A20" s="6" t="s">
        <v>35</v>
      </c>
      <c r="B20" s="6"/>
      <c r="C20" s="24" t="s">
        <v>36</v>
      </c>
      <c r="D20" s="25"/>
      <c r="E20" s="26"/>
      <c r="F20" s="26"/>
      <c r="G20" s="25"/>
      <c r="H20" s="25"/>
      <c r="I20" s="25"/>
      <c r="J20" s="25"/>
      <c r="K20" s="26"/>
      <c r="L20" s="26"/>
      <c r="M20" s="26"/>
      <c r="N20" s="26"/>
      <c r="O20" s="25"/>
      <c r="P20" s="25"/>
      <c r="Q20" s="25"/>
      <c r="R20" s="25"/>
      <c r="S20" s="26"/>
      <c r="T20" s="26"/>
      <c r="U20" s="21">
        <f>P19+U19</f>
        <v>236.385625</v>
      </c>
      <c r="V20" s="17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2026-05-07T09:09:21Z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  <property fmtid="{D5CDD505-2E9C-101B-9397-08002B2CF9AE}" pid="5" name="CalculationRule">
    <vt:i4>0</vt:i4>
  </property>
</Properties>
</file>